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32" activeTab="6"/>
  </bookViews>
  <sheets>
    <sheet name="Задание-1" sheetId="1" r:id="rId1"/>
    <sheet name="Задание-2" sheetId="2" r:id="rId2"/>
    <sheet name="Задание-3" sheetId="3" r:id="rId3"/>
    <sheet name="Задание-4" sheetId="4" r:id="rId4"/>
    <sheet name="Задание-5" sheetId="5" r:id="rId5"/>
    <sheet name="Задание-6" sheetId="6" r:id="rId6"/>
    <sheet name="Задание-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<sst xmlns="http://schemas.openxmlformats.org/spreadsheetml/2006/main" count="63" uniqueCount="47">
  <si>
    <t>Сумма вклада</t>
  </si>
  <si>
    <t>Банк в год</t>
  </si>
  <si>
    <t>простые</t>
  </si>
  <si>
    <t>Срок вклада в годах</t>
  </si>
  <si>
    <t>сложные</t>
  </si>
  <si>
    <t>комбинированные</t>
  </si>
  <si>
    <t>Ежегодные выплаты</t>
  </si>
  <si>
    <t>Сумма вклада в начале периода</t>
  </si>
  <si>
    <t>Сумма вклада в конце периода</t>
  </si>
  <si>
    <t>Деньги для покупки дачи</t>
  </si>
  <si>
    <t>Время в годах</t>
  </si>
  <si>
    <t>Ставка в год</t>
  </si>
  <si>
    <t>Сложные</t>
  </si>
  <si>
    <t>Комбинированные</t>
  </si>
  <si>
    <t>Первый платеж</t>
  </si>
  <si>
    <t>Второй платеж</t>
  </si>
  <si>
    <t>Деньги</t>
  </si>
  <si>
    <t>Время (год)</t>
  </si>
  <si>
    <t>Замена</t>
  </si>
  <si>
    <t>Банковская ставка</t>
  </si>
  <si>
    <t>Процент</t>
  </si>
  <si>
    <t>Величина консолидированного платежа</t>
  </si>
  <si>
    <t>Т1</t>
  </si>
  <si>
    <t>Т2</t>
  </si>
  <si>
    <t>К</t>
  </si>
  <si>
    <t>Дни</t>
  </si>
  <si>
    <t>Т1/К</t>
  </si>
  <si>
    <t>Третий платеж</t>
  </si>
  <si>
    <t>Т3</t>
  </si>
  <si>
    <t>Т</t>
  </si>
  <si>
    <t>Сумма первого платежа</t>
  </si>
  <si>
    <t>Сумма второго платежа</t>
  </si>
  <si>
    <t>Сумма третего платежа</t>
  </si>
  <si>
    <t>В единицах</t>
  </si>
  <si>
    <t>Заемщик</t>
  </si>
  <si>
    <t>S</t>
  </si>
  <si>
    <t>V</t>
  </si>
  <si>
    <t>t1</t>
  </si>
  <si>
    <t>t2</t>
  </si>
  <si>
    <t>t3</t>
  </si>
  <si>
    <t>В ед.</t>
  </si>
  <si>
    <t>Vt</t>
  </si>
  <si>
    <t>p</t>
  </si>
  <si>
    <t>T</t>
  </si>
  <si>
    <t>выплаты</t>
  </si>
  <si>
    <t>остаток</t>
  </si>
  <si>
    <t>сумма выплат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</si>
</sst>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"/>
    <numFmt numFmtId="167" formatCode="_-* #,##0.0000&quot;р.&quot;_-;\-* #,##0.0000&quot;р.&quot;_-;_-* &quot;-&quot;????&quot;р.&quot;_-;_-@_-"/>
    <numFmt numFmtId="168" formatCode="0.000"/>
    <numFmt numFmtId="169" formatCode="#,##0_ ;\-#,##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0"/>
      <color indexed="10"/>
      <name val="Arial Cyr"/>
      <family val="0"/>
    </font>
    <font>
      <b/>
      <i/>
      <sz val="10"/>
      <color indexed="22"/>
      <name val="Arial Cyr"/>
      <family val="0"/>
    </font>
    <font>
      <b/>
      <sz val="1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42" fontId="6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9" fontId="3" fillId="4" borderId="1" xfId="19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2" fontId="2" fillId="6" borderId="1" xfId="0" applyNumberFormat="1" applyFont="1" applyFill="1" applyBorder="1" applyAlignment="1">
      <alignment horizontal="center"/>
    </xf>
    <xf numFmtId="42" fontId="0" fillId="7" borderId="1" xfId="0" applyNumberFormat="1" applyFont="1" applyFill="1" applyBorder="1" applyAlignment="1">
      <alignment horizontal="center"/>
    </xf>
    <xf numFmtId="9" fontId="0" fillId="7" borderId="1" xfId="19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2" fontId="7" fillId="8" borderId="1" xfId="0" applyNumberFormat="1" applyFont="1" applyFill="1" applyBorder="1" applyAlignment="1">
      <alignment/>
    </xf>
    <xf numFmtId="0" fontId="7" fillId="8" borderId="1" xfId="0" applyFont="1" applyFill="1" applyBorder="1" applyAlignment="1">
      <alignment/>
    </xf>
    <xf numFmtId="9" fontId="7" fillId="8" borderId="1" xfId="19" applyFont="1" applyFill="1" applyBorder="1" applyAlignment="1">
      <alignment/>
    </xf>
    <xf numFmtId="8" fontId="7" fillId="8" borderId="1" xfId="0" applyNumberFormat="1" applyFont="1" applyFill="1" applyBorder="1" applyAlignment="1">
      <alignment/>
    </xf>
    <xf numFmtId="14" fontId="6" fillId="9" borderId="1" xfId="0" applyNumberFormat="1" applyFont="1" applyFill="1" applyBorder="1" applyAlignment="1">
      <alignment horizontal="center"/>
    </xf>
    <xf numFmtId="166" fontId="6" fillId="9" borderId="1" xfId="0" applyNumberFormat="1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14" fontId="6" fillId="10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42" fontId="6" fillId="6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/>
    </xf>
    <xf numFmtId="2" fontId="6" fillId="9" borderId="1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9" fontId="3" fillId="10" borderId="1" xfId="19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69" fontId="6" fillId="6" borderId="1" xfId="0" applyNumberFormat="1" applyFont="1" applyFill="1" applyBorder="1" applyAlignment="1">
      <alignment horizontal="center"/>
    </xf>
    <xf numFmtId="42" fontId="6" fillId="11" borderId="1" xfId="0" applyNumberFormat="1" applyFont="1" applyFill="1" applyBorder="1" applyAlignment="1">
      <alignment horizontal="center"/>
    </xf>
    <xf numFmtId="169" fontId="6" fillId="11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42" fontId="2" fillId="8" borderId="1" xfId="0" applyNumberFormat="1" applyFont="1" applyFill="1" applyBorder="1" applyAlignment="1">
      <alignment/>
    </xf>
    <xf numFmtId="9" fontId="2" fillId="8" borderId="1" xfId="19" applyFont="1" applyFill="1" applyBorder="1" applyAlignment="1">
      <alignment/>
    </xf>
    <xf numFmtId="44" fontId="2" fillId="8" borderId="1" xfId="0" applyNumberFormat="1" applyFont="1" applyFill="1" applyBorder="1" applyAlignment="1">
      <alignment/>
    </xf>
    <xf numFmtId="0" fontId="8" fillId="12" borderId="1" xfId="0" applyFont="1" applyFill="1" applyBorder="1" applyAlignment="1">
      <alignment/>
    </xf>
    <xf numFmtId="0" fontId="3" fillId="13" borderId="1" xfId="0" applyFont="1" applyFill="1" applyBorder="1" applyAlignment="1">
      <alignment horizontal="center"/>
    </xf>
    <xf numFmtId="9" fontId="3" fillId="13" borderId="1" xfId="19" applyFont="1" applyFill="1" applyBorder="1" applyAlignment="1">
      <alignment horizontal="center"/>
    </xf>
    <xf numFmtId="8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Кредит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'[1]Лист7'!$F$3</c:f>
              <c:strCache>
                <c:ptCount val="1"/>
                <c:pt idx="0">
                  <c:v>сумма выплат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'[1]Лист7'!$B$4:$B$8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'[1]Лист7'!$F$4:$F$8</c:f>
              <c:numCache>
                <c:ptCount val="5"/>
                <c:pt idx="0">
                  <c:v>5660751.345836583</c:v>
                </c:pt>
                <c:pt idx="1">
                  <c:v>9986331.616698554</c:v>
                </c:pt>
                <c:pt idx="2">
                  <c:v>13291660.456735272</c:v>
                </c:pt>
                <c:pt idx="3">
                  <c:v>15817379.101785727</c:v>
                </c:pt>
                <c:pt idx="4">
                  <c:v>17747370.029370602</c:v>
                </c:pt>
              </c:numCache>
            </c:numRef>
          </c:val>
        </c:ser>
        <c:ser>
          <c:idx val="1"/>
          <c:order val="1"/>
          <c:tx>
            <c:strRef>
              <c:f>'[1]Лист7'!$G$3</c:f>
              <c:strCache>
                <c:ptCount val="1"/>
                <c:pt idx="0">
                  <c:v>остаток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'[1]Лист7'!$B$4:$B$8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'[1]Лист7'!$G$4:$G$8</c:f>
              <c:numCache>
                <c:ptCount val="5"/>
                <c:pt idx="0">
                  <c:v>18339248.654163416</c:v>
                </c:pt>
                <c:pt idx="1">
                  <c:v>14013668.383301444</c:v>
                </c:pt>
                <c:pt idx="2">
                  <c:v>10708339.543264726</c:v>
                </c:pt>
                <c:pt idx="3">
                  <c:v>8182620.898214272</c:v>
                </c:pt>
                <c:pt idx="4">
                  <c:v>6252629.970629398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85725</xdr:rowOff>
    </xdr:from>
    <xdr:to>
      <xdr:col>6</xdr:col>
      <xdr:colOff>276225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295400" y="1543050"/>
        <a:ext cx="6000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inx12322.narod.ru/Semonyayeva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1"/>
      <sheetName val="задание2"/>
      <sheetName val="задание3"/>
      <sheetName val="задание4"/>
      <sheetName val="задание5"/>
      <sheetName val="Лист7"/>
      <sheetName val="Лист6"/>
    </sheetNames>
    <sheetDataSet>
      <sheetData sheetId="5">
        <row r="3">
          <cell r="F3" t="str">
            <v>сумма выплат</v>
          </cell>
          <cell r="G3" t="str">
            <v>остаток</v>
          </cell>
        </row>
        <row r="4">
          <cell r="B4">
            <v>1998</v>
          </cell>
          <cell r="F4">
            <v>5660751.345836583</v>
          </cell>
          <cell r="G4">
            <v>18339248.654163416</v>
          </cell>
        </row>
        <row r="5">
          <cell r="B5">
            <v>1999</v>
          </cell>
          <cell r="F5">
            <v>9986331.616698554</v>
          </cell>
          <cell r="G5">
            <v>14013668.383301444</v>
          </cell>
        </row>
        <row r="6">
          <cell r="B6">
            <v>2000</v>
          </cell>
          <cell r="F6">
            <v>13291660.456735272</v>
          </cell>
          <cell r="G6">
            <v>10708339.543264726</v>
          </cell>
        </row>
        <row r="7">
          <cell r="B7">
            <v>2001</v>
          </cell>
          <cell r="F7">
            <v>15817379.101785727</v>
          </cell>
          <cell r="G7">
            <v>8182620.898214272</v>
          </cell>
        </row>
        <row r="8">
          <cell r="B8">
            <v>2002</v>
          </cell>
          <cell r="F8">
            <v>17747370.029370602</v>
          </cell>
          <cell r="G8">
            <v>6252629.970629398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7" sqref="D7"/>
    </sheetView>
  </sheetViews>
  <sheetFormatPr defaultColWidth="9.00390625" defaultRowHeight="12.75"/>
  <cols>
    <col min="1" max="1" width="18.375" style="0" customWidth="1"/>
    <col min="2" max="2" width="14.625" style="0" customWidth="1"/>
    <col min="3" max="3" width="18.875" style="0" customWidth="1"/>
    <col min="4" max="4" width="12.375" style="0" customWidth="1"/>
  </cols>
  <sheetData>
    <row r="1" spans="1:4" ht="12.75">
      <c r="A1" s="2" t="s">
        <v>2</v>
      </c>
      <c r="B1" s="17">
        <f>D1*(1+D2*1.5)</f>
        <v>160000</v>
      </c>
      <c r="C1" s="3" t="s">
        <v>0</v>
      </c>
      <c r="D1" s="18">
        <v>100000</v>
      </c>
    </row>
    <row r="2" spans="1:4" ht="12.75">
      <c r="A2" s="2" t="s">
        <v>4</v>
      </c>
      <c r="B2" s="17">
        <f>D1*(1+D2)^D3</f>
        <v>165650.23392678922</v>
      </c>
      <c r="C2" s="4" t="s">
        <v>1</v>
      </c>
      <c r="D2" s="19">
        <v>0.4</v>
      </c>
    </row>
    <row r="3" spans="1:4" ht="12.75">
      <c r="A3" s="2" t="s">
        <v>5</v>
      </c>
      <c r="B3" s="17">
        <f>D1*(1+D2)^1*(1+D2*0.5)</f>
        <v>168000</v>
      </c>
      <c r="C3" s="4" t="s">
        <v>3</v>
      </c>
      <c r="D3" s="20">
        <v>1.5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35" sqref="B35"/>
    </sheetView>
  </sheetViews>
  <sheetFormatPr defaultColWidth="9.00390625" defaultRowHeight="12.75"/>
  <cols>
    <col min="1" max="1" width="31.75390625" style="0" customWidth="1"/>
    <col min="2" max="2" width="21.875" style="0" customWidth="1"/>
  </cols>
  <sheetData>
    <row r="1" spans="1:4" ht="12.75">
      <c r="A1" s="21" t="s">
        <v>6</v>
      </c>
      <c r="B1" s="22">
        <v>10000000</v>
      </c>
      <c r="C1" s="5"/>
      <c r="D1" s="5"/>
    </row>
    <row r="2" spans="1:4" ht="12.75">
      <c r="A2" s="21" t="s">
        <v>3</v>
      </c>
      <c r="B2" s="23">
        <v>5</v>
      </c>
      <c r="C2" s="5"/>
      <c r="D2" s="5"/>
    </row>
    <row r="3" spans="1:4" ht="12.75">
      <c r="A3" s="21" t="s">
        <v>1</v>
      </c>
      <c r="B3" s="24">
        <v>0.65</v>
      </c>
      <c r="C3" s="5"/>
      <c r="D3" s="5"/>
    </row>
    <row r="4" spans="1:4" ht="12.75">
      <c r="A4" s="21" t="s">
        <v>7</v>
      </c>
      <c r="B4" s="25">
        <f>PV(B3,B2,-B1,,1)</f>
        <v>23308980.952356856</v>
      </c>
      <c r="C4" s="5"/>
      <c r="D4" s="5"/>
    </row>
    <row r="5" spans="1:4" ht="12.75">
      <c r="A5" s="21" t="s">
        <v>8</v>
      </c>
      <c r="B5" s="25">
        <f>PV(B3,B2,-B1,,0)</f>
        <v>14126655.12264052</v>
      </c>
      <c r="C5" s="5"/>
      <c r="D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4" sqref="D4"/>
    </sheetView>
  </sheetViews>
  <sheetFormatPr defaultColWidth="9.00390625" defaultRowHeight="12.75"/>
  <cols>
    <col min="1" max="1" width="25.375" style="0" customWidth="1"/>
    <col min="2" max="2" width="17.25390625" style="0" customWidth="1"/>
  </cols>
  <sheetData>
    <row r="1" spans="1:2" ht="12.75">
      <c r="A1" s="47" t="s">
        <v>10</v>
      </c>
      <c r="B1" s="43">
        <v>2.5</v>
      </c>
    </row>
    <row r="2" spans="1:2" ht="12.75">
      <c r="A2" s="47" t="s">
        <v>9</v>
      </c>
      <c r="B2" s="44">
        <v>30000000</v>
      </c>
    </row>
    <row r="3" spans="1:2" ht="12.75">
      <c r="A3" s="47" t="s">
        <v>11</v>
      </c>
      <c r="B3" s="45">
        <v>0.4</v>
      </c>
    </row>
    <row r="4" spans="1:2" ht="12.75">
      <c r="A4" s="47" t="s">
        <v>12</v>
      </c>
      <c r="B4" s="46">
        <f>B2/(1+B3)^B1</f>
        <v>12936034.511150764</v>
      </c>
    </row>
    <row r="5" spans="1:2" ht="12.75">
      <c r="A5" s="47" t="s">
        <v>13</v>
      </c>
      <c r="B5" s="46">
        <f>B2/((1+B3)^2*(1+B3*0.5))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2" sqref="E12:F12"/>
    </sheetView>
  </sheetViews>
  <sheetFormatPr defaultColWidth="9.00390625" defaultRowHeight="12.75"/>
  <cols>
    <col min="1" max="1" width="44.25390625" style="0" customWidth="1"/>
    <col min="2" max="2" width="12.375" style="0" bestFit="1" customWidth="1"/>
    <col min="3" max="3" width="13.625" style="0" customWidth="1"/>
    <col min="4" max="4" width="8.625" style="0" customWidth="1"/>
    <col min="5" max="5" width="7.125" style="0" customWidth="1"/>
    <col min="6" max="6" width="10.00390625" style="0" customWidth="1"/>
  </cols>
  <sheetData>
    <row r="1" spans="1:6" ht="15.75">
      <c r="A1" s="6"/>
      <c r="B1" s="6" t="s">
        <v>16</v>
      </c>
      <c r="C1" s="6" t="s">
        <v>17</v>
      </c>
      <c r="D1" s="6" t="s">
        <v>26</v>
      </c>
      <c r="E1" s="6" t="s">
        <v>25</v>
      </c>
      <c r="F1" s="6" t="s">
        <v>20</v>
      </c>
    </row>
    <row r="2" spans="1:6" ht="15.75">
      <c r="A2" s="6" t="s">
        <v>14</v>
      </c>
      <c r="B2" s="31">
        <v>100000</v>
      </c>
      <c r="C2" s="36">
        <v>36203</v>
      </c>
      <c r="D2" s="26"/>
      <c r="E2" s="29"/>
      <c r="F2" s="48"/>
    </row>
    <row r="3" spans="1:6" ht="15.75">
      <c r="A3" s="6" t="s">
        <v>15</v>
      </c>
      <c r="B3" s="31">
        <v>150000</v>
      </c>
      <c r="C3" s="36">
        <v>36234</v>
      </c>
      <c r="D3" s="26"/>
      <c r="E3" s="29"/>
      <c r="F3" s="48"/>
    </row>
    <row r="4" spans="1:6" ht="15.75">
      <c r="A4" s="6" t="s">
        <v>18</v>
      </c>
      <c r="B4" s="31"/>
      <c r="C4" s="36">
        <v>36255</v>
      </c>
      <c r="D4" s="26"/>
      <c r="E4" s="29"/>
      <c r="F4" s="48"/>
    </row>
    <row r="5" spans="1:6" ht="15.75">
      <c r="A5" s="6" t="s">
        <v>19</v>
      </c>
      <c r="B5" s="31"/>
      <c r="C5" s="36"/>
      <c r="D5" s="26"/>
      <c r="E5" s="29"/>
      <c r="F5" s="49">
        <v>0.5</v>
      </c>
    </row>
    <row r="6" spans="1:6" ht="15.75">
      <c r="A6" s="6" t="s">
        <v>22</v>
      </c>
      <c r="B6" s="31"/>
      <c r="C6" s="35">
        <f>C4-C2</f>
        <v>52</v>
      </c>
      <c r="D6" s="27">
        <f>C6/$E$8</f>
        <v>0.14444444444444443</v>
      </c>
      <c r="E6" s="30"/>
      <c r="F6" s="49"/>
    </row>
    <row r="7" spans="1:6" ht="15.75">
      <c r="A7" s="6" t="s">
        <v>23</v>
      </c>
      <c r="B7" s="31"/>
      <c r="C7" s="35">
        <f>C4-C3</f>
        <v>21</v>
      </c>
      <c r="D7" s="27">
        <f>C7/$E$8</f>
        <v>0.058333333333333334</v>
      </c>
      <c r="E7" s="30"/>
      <c r="F7" s="49"/>
    </row>
    <row r="8" spans="1:6" ht="15.75">
      <c r="A8" s="6" t="s">
        <v>24</v>
      </c>
      <c r="B8" s="31"/>
      <c r="C8" s="35"/>
      <c r="D8" s="28"/>
      <c r="E8" s="30">
        <v>360</v>
      </c>
      <c r="F8" s="49"/>
    </row>
    <row r="9" spans="1:6" ht="15.75">
      <c r="A9" s="6" t="s">
        <v>21</v>
      </c>
      <c r="B9" s="31">
        <f>B2*(1+F5*D6)+B3*(1+F5*D7)</f>
        <v>261597.2222222222</v>
      </c>
      <c r="C9" s="36"/>
      <c r="D9" s="26"/>
      <c r="E9" s="29"/>
      <c r="F9" s="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7">
      <selection activeCell="D13" sqref="C13:D13"/>
    </sheetView>
  </sheetViews>
  <sheetFormatPr defaultColWidth="9.00390625" defaultRowHeight="12.75"/>
  <cols>
    <col min="1" max="1" width="44.25390625" style="0" customWidth="1"/>
    <col min="2" max="2" width="12.375" style="0" bestFit="1" customWidth="1"/>
    <col min="3" max="4" width="13.625" style="0" customWidth="1"/>
    <col min="5" max="5" width="7.125" style="0" customWidth="1"/>
    <col min="6" max="6" width="10.00390625" style="0" customWidth="1"/>
  </cols>
  <sheetData>
    <row r="1" spans="1:6" ht="15.75">
      <c r="A1" s="6"/>
      <c r="B1" s="6" t="s">
        <v>16</v>
      </c>
      <c r="C1" s="6" t="s">
        <v>17</v>
      </c>
      <c r="D1" s="6" t="s">
        <v>33</v>
      </c>
      <c r="E1" s="6" t="s">
        <v>25</v>
      </c>
      <c r="F1" s="6" t="s">
        <v>20</v>
      </c>
    </row>
    <row r="2" spans="1:6" ht="15.75">
      <c r="A2" s="6" t="s">
        <v>14</v>
      </c>
      <c r="B2" s="8">
        <v>100000</v>
      </c>
      <c r="C2" s="7">
        <v>36295</v>
      </c>
      <c r="D2" s="7"/>
      <c r="E2" s="11"/>
      <c r="F2" s="9"/>
    </row>
    <row r="3" spans="1:6" ht="15.75">
      <c r="A3" s="6" t="s">
        <v>15</v>
      </c>
      <c r="B3" s="8">
        <v>150000</v>
      </c>
      <c r="C3" s="7">
        <v>36326</v>
      </c>
      <c r="D3" s="7"/>
      <c r="E3" s="11"/>
      <c r="F3" s="9"/>
    </row>
    <row r="4" spans="1:6" ht="15.75">
      <c r="A4" s="6" t="s">
        <v>27</v>
      </c>
      <c r="B4" s="8">
        <v>200000</v>
      </c>
      <c r="C4" s="7">
        <v>36387</v>
      </c>
      <c r="D4" s="7"/>
      <c r="E4" s="11"/>
      <c r="F4" s="9"/>
    </row>
    <row r="5" spans="1:6" ht="15.75">
      <c r="A5" s="6" t="s">
        <v>18</v>
      </c>
      <c r="B5" s="8"/>
      <c r="C5" s="7">
        <v>36373</v>
      </c>
      <c r="D5" s="7"/>
      <c r="E5" s="11"/>
      <c r="F5" s="9"/>
    </row>
    <row r="6" spans="1:6" ht="15.75">
      <c r="A6" s="6" t="s">
        <v>19</v>
      </c>
      <c r="B6" s="8"/>
      <c r="C6" s="7"/>
      <c r="D6" s="7"/>
      <c r="E6" s="11"/>
      <c r="F6" s="10">
        <v>0.8</v>
      </c>
    </row>
    <row r="7" spans="1:6" ht="15.75">
      <c r="A7" s="6" t="s">
        <v>24</v>
      </c>
      <c r="B7" s="31"/>
      <c r="C7" s="28"/>
      <c r="D7" s="28"/>
      <c r="E7" s="35">
        <v>360</v>
      </c>
      <c r="F7" s="37"/>
    </row>
    <row r="8" spans="1:6" ht="15.75">
      <c r="A8" s="6" t="s">
        <v>22</v>
      </c>
      <c r="B8" s="31"/>
      <c r="C8" s="32"/>
      <c r="D8" s="33">
        <f>(C5-C2)/E7</f>
        <v>0.21666666666666667</v>
      </c>
      <c r="E8" s="35"/>
      <c r="F8" s="37"/>
    </row>
    <row r="9" spans="1:6" ht="15.75">
      <c r="A9" s="6" t="s">
        <v>23</v>
      </c>
      <c r="B9" s="31"/>
      <c r="C9" s="32"/>
      <c r="D9" s="33">
        <f>(C5-C3)/E7</f>
        <v>0.13055555555555556</v>
      </c>
      <c r="E9" s="35"/>
      <c r="F9" s="37"/>
    </row>
    <row r="10" spans="1:6" ht="15.75">
      <c r="A10" s="6" t="s">
        <v>28</v>
      </c>
      <c r="B10" s="31"/>
      <c r="C10" s="32"/>
      <c r="D10" s="33">
        <f>(-(C5-C4)/E7)</f>
        <v>0.03888888888888889</v>
      </c>
      <c r="E10" s="35"/>
      <c r="F10" s="37"/>
    </row>
    <row r="11" spans="1:6" ht="15.75">
      <c r="A11" s="6" t="s">
        <v>30</v>
      </c>
      <c r="B11" s="31">
        <f>B2*(1+D8*F6)</f>
        <v>117333.33333333333</v>
      </c>
      <c r="C11" s="34"/>
      <c r="D11" s="34"/>
      <c r="E11" s="35"/>
      <c r="F11" s="37"/>
    </row>
    <row r="12" spans="1:6" ht="15.75">
      <c r="A12" s="6" t="s">
        <v>31</v>
      </c>
      <c r="B12" s="31">
        <f>B3*(1+D9*F6)</f>
        <v>165666.66666666666</v>
      </c>
      <c r="C12" s="34"/>
      <c r="D12" s="34"/>
      <c r="E12" s="35"/>
      <c r="F12" s="37"/>
    </row>
    <row r="13" spans="1:6" ht="15.75">
      <c r="A13" s="6" t="s">
        <v>32</v>
      </c>
      <c r="B13" s="31">
        <f>B4*(1+D10*F6)^(-1)</f>
        <v>193965.5172413793</v>
      </c>
      <c r="C13" s="34"/>
      <c r="D13" s="34"/>
      <c r="E13" s="35"/>
      <c r="F13" s="37"/>
    </row>
    <row r="14" spans="1:6" ht="15.75">
      <c r="A14" s="6" t="s">
        <v>21</v>
      </c>
      <c r="B14" s="31">
        <f>SUM(B11:B13)</f>
        <v>476965.5172413793</v>
      </c>
      <c r="C14" s="26"/>
      <c r="D14" s="26"/>
      <c r="E14" s="36"/>
      <c r="F14" s="3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G32" sqref="G32"/>
    </sheetView>
  </sheetViews>
  <sheetFormatPr defaultColWidth="9.00390625" defaultRowHeight="12.75"/>
  <cols>
    <col min="2" max="2" width="12.375" style="0" bestFit="1" customWidth="1"/>
    <col min="3" max="3" width="13.625" style="0" customWidth="1"/>
    <col min="4" max="4" width="14.875" style="0" customWidth="1"/>
    <col min="5" max="5" width="12.25390625" style="0" customWidth="1"/>
    <col min="6" max="6" width="10.00390625" style="0" customWidth="1"/>
  </cols>
  <sheetData>
    <row r="1" spans="1:4" ht="15.75">
      <c r="A1" s="1"/>
      <c r="B1" s="14" t="s">
        <v>34</v>
      </c>
      <c r="C1" s="14"/>
      <c r="D1" s="15" t="s">
        <v>40</v>
      </c>
    </row>
    <row r="2" spans="1:4" ht="15.75">
      <c r="A2" s="6"/>
      <c r="B2" s="6" t="s">
        <v>35</v>
      </c>
      <c r="C2" s="6" t="s">
        <v>36</v>
      </c>
      <c r="D2" s="16"/>
    </row>
    <row r="3" spans="1:4" ht="15.75">
      <c r="A3" s="6"/>
      <c r="B3" s="41">
        <v>1000</v>
      </c>
      <c r="C3" s="12">
        <v>36596</v>
      </c>
      <c r="D3" s="39"/>
    </row>
    <row r="4" spans="1:4" ht="15.75">
      <c r="A4" s="6"/>
      <c r="B4" s="41">
        <v>2000</v>
      </c>
      <c r="C4" s="12">
        <v>36636</v>
      </c>
      <c r="D4" s="39"/>
    </row>
    <row r="5" spans="1:4" ht="15.75">
      <c r="A5" s="6"/>
      <c r="B5" s="41">
        <v>5000</v>
      </c>
      <c r="C5" s="12">
        <v>36652</v>
      </c>
      <c r="D5" s="39"/>
    </row>
    <row r="6" spans="1:4" ht="15.75">
      <c r="A6" s="6" t="s">
        <v>37</v>
      </c>
      <c r="B6" s="42"/>
      <c r="C6" s="40"/>
      <c r="D6" s="28">
        <f>C5-C3</f>
        <v>56</v>
      </c>
    </row>
    <row r="7" spans="1:4" ht="15.75">
      <c r="A7" s="6" t="s">
        <v>38</v>
      </c>
      <c r="B7" s="42"/>
      <c r="C7" s="40"/>
      <c r="D7" s="28">
        <f>C5-C4</f>
        <v>16</v>
      </c>
    </row>
    <row r="8" spans="1:4" ht="15.75">
      <c r="A8" s="6" t="s">
        <v>39</v>
      </c>
      <c r="B8" s="42"/>
      <c r="C8" s="40"/>
      <c r="D8" s="28">
        <f>C5-C5</f>
        <v>0</v>
      </c>
    </row>
    <row r="9" spans="1:4" ht="15.75">
      <c r="A9" s="6" t="s">
        <v>29</v>
      </c>
      <c r="B9" s="42"/>
      <c r="C9" s="40"/>
      <c r="D9" s="28">
        <f>(B3*D6+B4*D7)/(B3+B4+B5)</f>
        <v>11</v>
      </c>
    </row>
    <row r="10" spans="1:4" ht="15.75">
      <c r="A10" s="13" t="s">
        <v>41</v>
      </c>
      <c r="B10" s="42"/>
      <c r="C10" s="12">
        <f>C5-D9</f>
        <v>36641</v>
      </c>
      <c r="D10" s="28"/>
    </row>
  </sheetData>
  <mergeCells count="2">
    <mergeCell ref="B1:C1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5" sqref="F5"/>
    </sheetView>
  </sheetViews>
  <sheetFormatPr defaultColWidth="9.00390625" defaultRowHeight="12.75"/>
  <cols>
    <col min="3" max="3" width="21.00390625" style="0" customWidth="1"/>
    <col min="4" max="4" width="18.875" style="0" customWidth="1"/>
    <col min="6" max="6" width="25.25390625" style="0" customWidth="1"/>
    <col min="7" max="7" width="24.00390625" style="0" customWidth="1"/>
  </cols>
  <sheetData>
    <row r="1" spans="1:2" ht="12.75">
      <c r="A1" t="s">
        <v>35</v>
      </c>
      <c r="B1">
        <v>24000000</v>
      </c>
    </row>
    <row r="2" spans="1:2" ht="12.75">
      <c r="A2" t="s">
        <v>43</v>
      </c>
      <c r="B2">
        <v>5</v>
      </c>
    </row>
    <row r="3" spans="1:7" ht="12.75">
      <c r="A3" t="s">
        <v>42</v>
      </c>
      <c r="B3">
        <v>0.09</v>
      </c>
      <c r="C3" t="s">
        <v>44</v>
      </c>
      <c r="D3" t="s">
        <v>45</v>
      </c>
      <c r="F3" t="s">
        <v>46</v>
      </c>
      <c r="G3" t="s">
        <v>45</v>
      </c>
    </row>
    <row r="4" spans="2:7" ht="12.75">
      <c r="B4">
        <v>1998</v>
      </c>
      <c r="C4" s="50">
        <f>PMT(B3,5,-B1,,1)</f>
        <v>5660751.345836583</v>
      </c>
      <c r="D4" s="50">
        <f>B1-C4</f>
        <v>18339248.654163416</v>
      </c>
      <c r="E4" s="51"/>
      <c r="F4" s="52">
        <f>C4</f>
        <v>5660751.345836583</v>
      </c>
      <c r="G4" s="52">
        <f>D4</f>
        <v>18339248.654163416</v>
      </c>
    </row>
    <row r="5" spans="2:7" ht="12.75">
      <c r="B5">
        <v>1999</v>
      </c>
      <c r="C5" s="50">
        <f>PMT($B$3,5,-D4,,1)</f>
        <v>4325580.270861971</v>
      </c>
      <c r="D5" s="50">
        <f>D4-C5</f>
        <v>14013668.383301444</v>
      </c>
      <c r="E5" s="51"/>
      <c r="F5" s="52">
        <f>C5+F4</f>
        <v>9986331.616698554</v>
      </c>
      <c r="G5" s="52">
        <f>D5</f>
        <v>14013668.383301444</v>
      </c>
    </row>
    <row r="6" spans="2:7" ht="12.75">
      <c r="B6">
        <v>2000</v>
      </c>
      <c r="C6" s="50">
        <f>PMT($B$3,5,-D5,,1)</f>
        <v>3305328.8400367177</v>
      </c>
      <c r="D6" s="50">
        <f>D5-C6</f>
        <v>10708339.543264726</v>
      </c>
      <c r="E6" s="51"/>
      <c r="F6" s="52">
        <f>C6+F5</f>
        <v>13291660.456735272</v>
      </c>
      <c r="G6" s="52">
        <f>D6</f>
        <v>10708339.543264726</v>
      </c>
    </row>
    <row r="7" spans="2:7" ht="12.75">
      <c r="B7">
        <v>2001</v>
      </c>
      <c r="C7" s="50">
        <f>PMT($B$3,5,-D6,,1)</f>
        <v>2525718.645050454</v>
      </c>
      <c r="D7" s="50">
        <f>D6-C7</f>
        <v>8182620.898214272</v>
      </c>
      <c r="E7" s="51"/>
      <c r="F7" s="52">
        <f>C7+F6</f>
        <v>15817379.101785727</v>
      </c>
      <c r="G7" s="52">
        <f>D7</f>
        <v>8182620.898214272</v>
      </c>
    </row>
    <row r="8" spans="2:7" ht="12.75">
      <c r="B8">
        <v>2002</v>
      </c>
      <c r="C8" s="50">
        <f>PMT($B$3,5,-D7,,1)</f>
        <v>1929990.9275848744</v>
      </c>
      <c r="D8" s="50">
        <f>D7-C8</f>
        <v>6252629.970629398</v>
      </c>
      <c r="E8" s="51"/>
      <c r="F8" s="52">
        <f>C8+F7</f>
        <v>17747370.029370602</v>
      </c>
      <c r="G8" s="52">
        <f>D8</f>
        <v>6252629.970629398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2010-04-10T12:39:34Z</dcterms:created>
  <dcterms:modified xsi:type="dcterms:W3CDTF">2010-04-10T15:54:44Z</dcterms:modified>
  <cp:category/>
  <cp:version/>
  <cp:contentType/>
  <cp:contentStatus/>
</cp:coreProperties>
</file>